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 codeName="ThisWorkbook"/>
  <workbookProtection workbookAlgorithmName="SHA-512" workbookHashValue="ZL53/eQmwzNDidDRhb7fBCiywpchil0bLd1gM8Tpbvkj6RVJ+LjxdBz1FlY01ilrywPdpQs7JpTuGTA+CjdNNA==" workbookSaltValue="qfLQo9FVn/RbMsi+P7iUVA==" workbookSpinCount="100000" lockStructure="1"/>
  <bookViews>
    <workbookView xWindow="0" yWindow="0" windowWidth="14370" windowHeight="7815" tabRatio="985"/>
  </bookViews>
  <sheets>
    <sheet name="Hoja de Liquidación" sheetId="1" r:id="rId1"/>
    <sheet name="Declaración Jurada del Vendedor" sheetId="2" r:id="rId2"/>
    <sheet name="Declaración Jurada del Comprado" sheetId="3" r:id="rId3"/>
  </sheets>
  <definedNames>
    <definedName name="_xlnm.Print_Area" localSheetId="0">'Hoja de Liquidación'!#REF!</definedName>
    <definedName name="STATU_SOCIETARIO">'Hoja de Liquidación'!#REF!</definedName>
  </definedNames>
  <calcPr calcId="144525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C46" i="1" l="1"/>
  <c r="B46" i="1"/>
  <c r="F45" i="1"/>
  <c r="D45" i="1"/>
  <c r="C45" i="1"/>
  <c r="C44" i="1"/>
  <c r="C38" i="1"/>
  <c r="F32" i="1"/>
  <c r="I28" i="1" a="1"/>
  <c r="I28" i="1" s="1"/>
  <c r="D18" i="1"/>
  <c r="D17" i="1"/>
  <c r="C35" i="1" s="1"/>
  <c r="I9" i="1" s="1" a="1"/>
  <c r="I9" i="1" s="1"/>
  <c r="G9" i="1" s="1"/>
  <c r="G27" i="1" s="1"/>
  <c r="G13" i="1"/>
  <c r="G14" i="1" s="1"/>
  <c r="G8" i="1"/>
  <c r="C5" i="1"/>
  <c r="I34" i="1" l="1"/>
  <c r="G22" i="1"/>
  <c r="G17" i="1" s="1"/>
  <c r="J17" i="1" s="1"/>
  <c r="G15" i="1"/>
  <c r="I32" i="1" a="1"/>
  <c r="I32" i="1" s="1"/>
  <c r="G32" i="1" s="1"/>
  <c r="G31" i="1" s="1"/>
  <c r="J31" i="1" s="1"/>
  <c r="G23" i="1" l="1"/>
  <c r="G28" i="1"/>
  <c r="G29" i="1" l="1"/>
  <c r="G26" i="1" s="1"/>
  <c r="G24" i="1"/>
  <c r="S20" i="1"/>
  <c r="S19" i="1"/>
  <c r="S18" i="1"/>
  <c r="J26" i="1" l="1"/>
  <c r="J36" i="1" s="1"/>
  <c r="G37" i="1"/>
  <c r="G38" i="1" s="1"/>
  <c r="A33" i="1"/>
</calcChain>
</file>

<file path=xl/sharedStrings.xml><?xml version="1.0" encoding="utf-8"?>
<sst xmlns="http://schemas.openxmlformats.org/spreadsheetml/2006/main" count="177" uniqueCount="142">
  <si>
    <t>HOJA DE LIQUIDACIÓN DE LA COMERCIALIZACIÓN DE MINERAL DE ORO MERCADO INTERNO</t>
  </si>
  <si>
    <t>NINGUNO</t>
  </si>
  <si>
    <t>VALOR</t>
  </si>
  <si>
    <t>UNIDAD</t>
  </si>
  <si>
    <t>ALICUOTA</t>
  </si>
  <si>
    <t>DESCUENTO</t>
  </si>
  <si>
    <t>FERRECO</t>
  </si>
  <si>
    <t>1. INFORMACION DE TRANSACCION</t>
  </si>
  <si>
    <t xml:space="preserve">TIPO DE CAMBIO </t>
  </si>
  <si>
    <t>Bs/$us</t>
  </si>
  <si>
    <t>FECOMAN LP</t>
  </si>
  <si>
    <t>FECHA DE TRANSACIÓN</t>
  </si>
  <si>
    <t>FEDECOMIN LP</t>
  </si>
  <si>
    <t>Nº DE TRANSACCIÓN</t>
  </si>
  <si>
    <t>1. CALCULOS DEL VALOR ECONÓMICO OFICIAL</t>
  </si>
  <si>
    <t>FEDECOMIN PT</t>
  </si>
  <si>
    <t>COTIZACIÓN QUINCENAL (MMM)</t>
  </si>
  <si>
    <t>$us/OzT</t>
  </si>
  <si>
    <t>FEDECOMIN OR</t>
  </si>
  <si>
    <t>1.1. DATOS DEL COMPRADOR</t>
  </si>
  <si>
    <t>VALOR BRUTO REGALIA MINERA</t>
  </si>
  <si>
    <t>Bs</t>
  </si>
  <si>
    <t>FEDECOMIN CB</t>
  </si>
  <si>
    <t>RAZON SOCIAL</t>
  </si>
  <si>
    <t>REGALIA MINERA</t>
  </si>
  <si>
    <t>FEDECOMIN ST</t>
  </si>
  <si>
    <t>Nº NIM</t>
  </si>
  <si>
    <t>FEDECOMIN CH</t>
  </si>
  <si>
    <t>Nº NIT</t>
  </si>
  <si>
    <t>2. CÁLCULO DEL VALOR ECONÓMICO DE MERCADO</t>
  </si>
  <si>
    <t>ASOBALPANDO</t>
  </si>
  <si>
    <t>COTIZACIÓN INTERNACIONAL  DIA</t>
  </si>
  <si>
    <t>FEDECOMIN BE</t>
  </si>
  <si>
    <t>1.2. DATOS DEL VENDEDOR</t>
  </si>
  <si>
    <t>COTIZACION DEL DIA</t>
  </si>
  <si>
    <t>Bs/Gr</t>
  </si>
  <si>
    <t>VALOR BRUTO DE VENTA</t>
  </si>
  <si>
    <t xml:space="preserve">VALOR BRUTO DE VENTA </t>
  </si>
  <si>
    <t>$us</t>
  </si>
  <si>
    <t>FEDERACION</t>
  </si>
  <si>
    <t>3. GASTOS DE REALIZACIÓN Y COMERCIALIZACIÓN INTERNA</t>
  </si>
  <si>
    <t>LABORATORIO</t>
  </si>
  <si>
    <t>ORO DE YACIMIENTO MARGINAL</t>
  </si>
  <si>
    <t>NOMBRE VENDEDOR</t>
  </si>
  <si>
    <t>FUNDICIÓN</t>
  </si>
  <si>
    <t>ORO SULFUROSO</t>
  </si>
  <si>
    <t>CARNET DE IDENTIDAD</t>
  </si>
  <si>
    <t>SEGURO Y TRANSPORTE</t>
  </si>
  <si>
    <t>ORO EN ESTADO NATURAL</t>
  </si>
  <si>
    <t>STATU SOCIETARIO</t>
  </si>
  <si>
    <t>ASOCIADO</t>
  </si>
  <si>
    <t>OTROS</t>
  </si>
  <si>
    <t>Nº DE REGISTRO</t>
  </si>
  <si>
    <t>COMISION</t>
  </si>
  <si>
    <t>VALOR NETO DE VENTA</t>
  </si>
  <si>
    <t>NO ASOCIADO</t>
  </si>
  <si>
    <t>1.3. PROCEDENCIA DEL MINERAL</t>
  </si>
  <si>
    <t>REPRESENTANTE</t>
  </si>
  <si>
    <t>NOMBRE AREA MINERA</t>
  </si>
  <si>
    <t>TITULAR DE DERECHO MINERO</t>
  </si>
  <si>
    <t xml:space="preserve">4. RETENCIONES Y APORTES </t>
  </si>
  <si>
    <t>CODIGO UNICO DE LA AJAM PAGO DE PATENTE MINERO</t>
  </si>
  <si>
    <t>DEPARTAMENTO</t>
  </si>
  <si>
    <t>SEGURO SOCIAL DE SALUD</t>
  </si>
  <si>
    <t>PROVINCIA</t>
  </si>
  <si>
    <t>COMIBOL/AJAM</t>
  </si>
  <si>
    <t>MUNICIPIO</t>
  </si>
  <si>
    <t>LOCALIDAD</t>
  </si>
  <si>
    <t>5. OTROS APORTES Y DESCUENTOS</t>
  </si>
  <si>
    <t>2. INFORMACIÓN TÉCNICA DEL MINERAL ORO</t>
  </si>
  <si>
    <t>ANTICIPOS</t>
  </si>
  <si>
    <t>DESCUENTOS VARIOS</t>
  </si>
  <si>
    <t>PRESENTACIÓN DEL MINERAL</t>
  </si>
  <si>
    <t>PESO   (Gramo)</t>
  </si>
  <si>
    <t>6. LIQUIDO PAGABLE</t>
  </si>
  <si>
    <t>LEY PAGABLE DEL ORO (%)</t>
  </si>
  <si>
    <t>VALOR LIQUIDO  DE VENTA</t>
  </si>
  <si>
    <t>PESO FINO (Gr)</t>
  </si>
  <si>
    <t xml:space="preserve">Yo, firmante declaro y juro la exactitud de la información contenida en el presente documento   </t>
  </si>
  <si>
    <t>FIRMA</t>
  </si>
  <si>
    <t>FIRMA COMPRADOR</t>
  </si>
  <si>
    <t>VENDEDOR</t>
  </si>
  <si>
    <t>NOMBRE DE COMPRADOR</t>
  </si>
  <si>
    <t>DECLARACIÓN JURADA DEL VENDEDOR</t>
  </si>
  <si>
    <t>1. INFORMACIÓN DE TRANSACCIÓN</t>
  </si>
  <si>
    <r>
      <rPr>
        <b/>
        <sz val="11"/>
        <color rgb="FF000000"/>
        <rFont val="Calibri"/>
        <family val="2"/>
        <charset val="1"/>
      </rPr>
      <t>FECHA DE TRANSACCIÓN:</t>
    </r>
    <r>
      <rPr>
        <sz val="11"/>
        <color rgb="FF000000"/>
        <rFont val="Calibri"/>
        <family val="2"/>
        <charset val="1"/>
      </rPr>
      <t xml:space="preserve"> Fecha cuando se realiza la transacción</t>
    </r>
  </si>
  <si>
    <r>
      <rPr>
        <b/>
        <sz val="11"/>
        <color rgb="FF000000"/>
        <rFont val="Calibri"/>
        <family val="2"/>
        <charset val="1"/>
      </rPr>
      <t xml:space="preserve">Nº DE TRANSACCIÓN: </t>
    </r>
    <r>
      <rPr>
        <sz val="11"/>
        <color rgb="FF000000"/>
        <rFont val="Calibri"/>
        <family val="2"/>
        <charset val="1"/>
      </rPr>
      <t>El dato es llenado por la empresa indicando el correlativo de la transacción, código y numero correlativo de la empresa</t>
    </r>
  </si>
  <si>
    <t>1.1 DATOS DEL COMPRADOR</t>
  </si>
  <si>
    <r>
      <rPr>
        <b/>
        <sz val="11"/>
        <color rgb="FF000000"/>
        <rFont val="Calibri"/>
        <family val="2"/>
        <charset val="1"/>
      </rPr>
      <t>RAZÓN SOCIAL:</t>
    </r>
    <r>
      <rPr>
        <sz val="11"/>
        <color rgb="FF000000"/>
        <rFont val="Calibri"/>
        <family val="2"/>
        <charset val="1"/>
      </rPr>
      <t xml:space="preserve"> Nombre de la empresa comercializadora.</t>
    </r>
  </si>
  <si>
    <r>
      <rPr>
        <b/>
        <sz val="11"/>
        <color rgb="FF000000"/>
        <rFont val="Calibri"/>
        <family val="2"/>
        <charset val="1"/>
      </rPr>
      <t>Nº NIM:</t>
    </r>
    <r>
      <rPr>
        <sz val="11"/>
        <color rgb="FF000000"/>
        <rFont val="Calibri"/>
        <family val="2"/>
        <charset val="1"/>
      </rPr>
      <t xml:space="preserve"> Numero de Identificación Minera de la Empresa Comercializadora</t>
    </r>
  </si>
  <si>
    <r>
      <rPr>
        <b/>
        <sz val="11"/>
        <color rgb="FF000000"/>
        <rFont val="Calibri"/>
        <family val="2"/>
        <charset val="1"/>
      </rPr>
      <t>Nº NIT:</t>
    </r>
    <r>
      <rPr>
        <sz val="11"/>
        <color rgb="FF000000"/>
        <rFont val="Calibri"/>
        <family val="2"/>
        <charset val="1"/>
      </rPr>
      <t xml:space="preserve"> Numero de Identificación Tributaria de la Empresa Comercializadora</t>
    </r>
  </si>
  <si>
    <t>1.2 DATOS DEL VENDEDOR</t>
  </si>
  <si>
    <r>
      <rPr>
        <b/>
        <sz val="11"/>
        <color rgb="FF000000"/>
        <rFont val="Calibri"/>
        <family val="2"/>
        <charset val="1"/>
      </rPr>
      <t>RAZÓN SOCIAL:</t>
    </r>
    <r>
      <rPr>
        <sz val="11"/>
        <color rgb="FF000000"/>
        <rFont val="Calibri"/>
        <family val="2"/>
        <charset val="1"/>
      </rPr>
      <t xml:space="preserve"> De la empresa (Privada o Estatal), cooperativa o con derecho minero.</t>
    </r>
  </si>
  <si>
    <r>
      <rPr>
        <b/>
        <sz val="11"/>
        <color rgb="FF000000"/>
        <rFont val="Calibri"/>
        <family val="2"/>
        <charset val="1"/>
      </rPr>
      <t>Nº NIM:</t>
    </r>
    <r>
      <rPr>
        <sz val="11"/>
        <color rgb="FF000000"/>
        <rFont val="Calibri"/>
        <family val="2"/>
        <charset val="1"/>
      </rPr>
      <t xml:space="preserve"> Numero de Identificación Minera de la empresa o cooperativa que vende el oro.</t>
    </r>
  </si>
  <si>
    <r>
      <rPr>
        <b/>
        <sz val="11"/>
        <color rgb="FF000000"/>
        <rFont val="Calibri"/>
        <family val="2"/>
        <charset val="1"/>
      </rPr>
      <t>Nº NIT:</t>
    </r>
    <r>
      <rPr>
        <sz val="11"/>
        <color rgb="FF000000"/>
        <rFont val="Calibri"/>
        <family val="2"/>
        <charset val="1"/>
      </rPr>
      <t xml:space="preserve"> Numero de Identificación Tributaria de la empresa o cooperativa que vende el oro.</t>
    </r>
  </si>
  <si>
    <r>
      <rPr>
        <b/>
        <sz val="11"/>
        <color rgb="FF000000"/>
        <rFont val="Calibri"/>
        <family val="2"/>
        <charset val="1"/>
      </rPr>
      <t xml:space="preserve">FEDERACIÓN: </t>
    </r>
    <r>
      <rPr>
        <sz val="11"/>
        <color rgb="FF000000"/>
        <rFont val="Calibri"/>
        <family val="2"/>
        <charset val="1"/>
      </rPr>
      <t>Debe seleccionar el nombre de la Federación donde el cooperativista este afiliado, la opción ninguno en caso de ser Empresa o la opción vacío para oro sulfuroso.</t>
    </r>
  </si>
  <si>
    <r>
      <rPr>
        <b/>
        <sz val="11"/>
        <color rgb="FF000000"/>
        <rFont val="Calibri"/>
        <family val="2"/>
        <charset val="1"/>
      </rPr>
      <t xml:space="preserve">NOMBRE VENDEDOR: </t>
    </r>
    <r>
      <rPr>
        <sz val="11"/>
        <color rgb="FF000000"/>
        <rFont val="Calibri"/>
        <family val="2"/>
        <charset val="1"/>
      </rPr>
      <t>Se registrará el nombre de la persona que esta realizando la venta.</t>
    </r>
  </si>
  <si>
    <r>
      <rPr>
        <b/>
        <sz val="11"/>
        <color rgb="FF000000"/>
        <rFont val="Calibri"/>
        <family val="2"/>
        <charset val="1"/>
      </rPr>
      <t xml:space="preserve">CARNET DE IDENTIDAD: </t>
    </r>
    <r>
      <rPr>
        <sz val="11"/>
        <color rgb="FF000000"/>
        <rFont val="Calibri"/>
        <family val="2"/>
        <charset val="1"/>
      </rPr>
      <t>De la persona que esta realizando la venta.</t>
    </r>
  </si>
  <si>
    <r>
      <rPr>
        <b/>
        <sz val="11"/>
        <color rgb="FF000000"/>
        <rFont val="Calibri"/>
        <family val="2"/>
        <charset val="1"/>
      </rPr>
      <t>STATUS SOCIETARIO</t>
    </r>
    <r>
      <rPr>
        <sz val="11"/>
        <color rgb="FF000000"/>
        <rFont val="Calibri"/>
        <family val="2"/>
        <charset val="1"/>
      </rPr>
      <t xml:space="preserve">: Las personas que explotan oro en el área de una cooperativa venden a nombre de una cooperativa indica si es asociado representante o no asociado. </t>
    </r>
  </si>
  <si>
    <r>
      <rPr>
        <b/>
        <sz val="11"/>
        <color rgb="FF000000"/>
        <rFont val="Calibri"/>
        <family val="2"/>
        <charset val="1"/>
      </rPr>
      <t>Nº DE REGISTRO:</t>
    </r>
    <r>
      <rPr>
        <sz val="11"/>
        <color rgb="FF000000"/>
        <rFont val="Calibri"/>
        <family val="2"/>
        <charset val="1"/>
      </rPr>
      <t xml:space="preserve"> El registro que se otorga a la persona que vende oro a nombre de una Cooperativa.</t>
    </r>
  </si>
  <si>
    <t>1.3 PROCEDENCIA DEL MINERAL</t>
  </si>
  <si>
    <r>
      <rPr>
        <b/>
        <sz val="11"/>
        <color rgb="FF000000"/>
        <rFont val="Calibri"/>
        <family val="2"/>
        <charset val="1"/>
      </rPr>
      <t xml:space="preserve">NOMBRE DEL ÁREA MINERA: </t>
    </r>
    <r>
      <rPr>
        <sz val="11"/>
        <color rgb="FF000000"/>
        <rFont val="Calibri"/>
        <family val="2"/>
        <charset val="1"/>
      </rPr>
      <t>Nombre del lugar donde se ubica la operación minera otorgada por la AJAM.</t>
    </r>
  </si>
  <si>
    <r>
      <rPr>
        <b/>
        <sz val="11"/>
        <color rgb="FF000000"/>
        <rFont val="Calibri"/>
        <family val="2"/>
        <charset val="1"/>
      </rPr>
      <t xml:space="preserve">TITULAR DE DERECHO MINERO: </t>
    </r>
    <r>
      <rPr>
        <sz val="11"/>
        <color rgb="FF000000"/>
        <rFont val="Calibri"/>
        <family val="2"/>
        <charset val="1"/>
      </rPr>
      <t>Contrato Administrativo Minero otorgado por la AJAM o contrato de Arrendamiento Minero otorgado por COMIBOL.</t>
    </r>
  </si>
  <si>
    <r>
      <rPr>
        <b/>
        <sz val="11"/>
        <color rgb="FF000000"/>
        <rFont val="Calibri"/>
        <family val="2"/>
        <charset val="1"/>
      </rPr>
      <t xml:space="preserve">CÓDIGO ÚNICO DE LA AJAM PAGO DE PATENTE MINERO: </t>
    </r>
    <r>
      <rPr>
        <sz val="11"/>
        <color rgb="FF000000"/>
        <rFont val="Calibri"/>
        <family val="2"/>
        <charset val="1"/>
      </rPr>
      <t>Código que muestra la patente minera vigente.</t>
    </r>
  </si>
  <si>
    <r>
      <rPr>
        <b/>
        <sz val="11"/>
        <color rgb="FF000000"/>
        <rFont val="Calibri"/>
        <family val="2"/>
        <charset val="1"/>
      </rPr>
      <t>DEPARTAMENTO:</t>
    </r>
    <r>
      <rPr>
        <sz val="11"/>
        <color rgb="FF000000"/>
        <rFont val="Calibri"/>
        <family val="2"/>
        <charset val="1"/>
      </rPr>
      <t xml:space="preserve"> Departamento donde se ubica el área minera.</t>
    </r>
  </si>
  <si>
    <r>
      <rPr>
        <b/>
        <sz val="11"/>
        <color rgb="FF000000"/>
        <rFont val="Calibri"/>
        <family val="2"/>
        <charset val="1"/>
      </rPr>
      <t>PROVINCIA:</t>
    </r>
    <r>
      <rPr>
        <sz val="11"/>
        <color rgb="FF000000"/>
        <rFont val="Calibri"/>
        <family val="2"/>
        <charset val="1"/>
      </rPr>
      <t xml:space="preserve"> Provincia donde se ubica el área minera.</t>
    </r>
  </si>
  <si>
    <r>
      <rPr>
        <b/>
        <sz val="11"/>
        <color rgb="FF000000"/>
        <rFont val="Calibri"/>
        <family val="2"/>
        <charset val="1"/>
      </rPr>
      <t>MUNICIPIO:</t>
    </r>
    <r>
      <rPr>
        <sz val="11"/>
        <color rgb="FF000000"/>
        <rFont val="Calibri"/>
        <family val="2"/>
        <charset val="1"/>
      </rPr>
      <t xml:space="preserve"> Municipio donde se ubica el área minera.</t>
    </r>
  </si>
  <si>
    <r>
      <rPr>
        <b/>
        <sz val="11"/>
        <color rgb="FF000000"/>
        <rFont val="Calibri"/>
        <family val="2"/>
        <charset val="1"/>
      </rPr>
      <t xml:space="preserve">LOCALIDAD: </t>
    </r>
    <r>
      <rPr>
        <sz val="11"/>
        <color rgb="FF000000"/>
        <rFont val="Calibri"/>
        <family val="2"/>
        <charset val="1"/>
      </rPr>
      <t>Localidad donde se ubica el área minera.</t>
    </r>
  </si>
  <si>
    <r>
      <rPr>
        <b/>
        <sz val="11"/>
        <color rgb="FF000000"/>
        <rFont val="Calibri"/>
        <family val="2"/>
        <charset val="1"/>
      </rPr>
      <t>PRESENTACIÓN DEL MINERAL:</t>
    </r>
    <r>
      <rPr>
        <sz val="11"/>
        <color rgb="FF000000"/>
        <rFont val="Calibri"/>
        <family val="2"/>
        <charset val="1"/>
      </rPr>
      <t xml:space="preserve"> La presentación del mineral puede ser Oro de yacimiento marginal asociado a Cooperativas, Oro Sulfuroso que requiera alta tecnología para su producción y Oro en Estado Natural .</t>
    </r>
  </si>
  <si>
    <r>
      <rPr>
        <b/>
        <sz val="11"/>
        <color rgb="FF000000"/>
        <rFont val="Calibri"/>
        <family val="2"/>
        <charset val="1"/>
      </rPr>
      <t>PESO (Gramo):</t>
    </r>
    <r>
      <rPr>
        <sz val="11"/>
        <color rgb="FF000000"/>
        <rFont val="Calibri"/>
        <family val="2"/>
        <charset val="1"/>
      </rPr>
      <t xml:space="preserve"> Cantidad del mineral neto a ser comercializada expresada en gramos.</t>
    </r>
  </si>
  <si>
    <r>
      <rPr>
        <b/>
        <sz val="11"/>
        <color rgb="FF000000"/>
        <rFont val="Calibri"/>
        <family val="2"/>
        <charset val="1"/>
      </rPr>
      <t>LEY PAGABLE DEL ORO (%):</t>
    </r>
    <r>
      <rPr>
        <sz val="11"/>
        <color rgb="FF000000"/>
        <rFont val="Calibri"/>
        <family val="2"/>
        <charset val="1"/>
      </rPr>
      <t xml:space="preserve"> El porcentaje de cantidad de oro que se refleja en el análisis de laboratorio y determina la cantidad de peso fino.</t>
    </r>
  </si>
  <si>
    <r>
      <rPr>
        <b/>
        <sz val="11"/>
        <color rgb="FF000000"/>
        <rFont val="Calibri"/>
        <family val="2"/>
        <charset val="1"/>
      </rPr>
      <t>PESO FINO (g):</t>
    </r>
    <r>
      <rPr>
        <sz val="11"/>
        <color rgb="FF000000"/>
        <rFont val="Calibri"/>
        <family val="2"/>
        <charset val="1"/>
      </rPr>
      <t xml:space="preserve"> Peso determinado por la multiplicación del Peso X Ley Pagable del Oro, el peso obtenido es la cantidad de oro a ser comercializada.</t>
    </r>
  </si>
  <si>
    <r>
      <rPr>
        <b/>
        <sz val="11"/>
        <color rgb="FF000000"/>
        <rFont val="Calibri"/>
        <family val="2"/>
        <charset val="1"/>
      </rPr>
      <t>DECLARACIÓN JURADA DEL VENDEDOR:</t>
    </r>
    <r>
      <rPr>
        <sz val="11"/>
        <color rgb="FF000000"/>
        <rFont val="Calibri"/>
        <family val="2"/>
        <charset val="1"/>
      </rPr>
      <t xml:space="preserve"> Firmada por el vendedor, proveyendo el nombre completo, el numero de carnet de identidad y el status societario</t>
    </r>
  </si>
  <si>
    <t>DECLARACIÓN JURADA DEL COMPRADOR</t>
  </si>
  <si>
    <r>
      <rPr>
        <b/>
        <sz val="11"/>
        <color rgb="FF000000"/>
        <rFont val="Calibri"/>
        <family val="2"/>
        <charset val="1"/>
      </rPr>
      <t>TIPO DE CAMBIO:</t>
    </r>
    <r>
      <rPr>
        <sz val="11"/>
        <color rgb="FF000000"/>
        <rFont val="Calibri"/>
        <family val="2"/>
        <charset val="1"/>
      </rPr>
      <t xml:space="preserve"> Relación de equivalencia entre el Boliviano (Bs) y el Dolar ($us), que sirve de referencia para las transacciones comerciales.</t>
    </r>
  </si>
  <si>
    <t>1. CÁLCULOS DEL VALOR ECONÓMICO OFICIAL</t>
  </si>
  <si>
    <r>
      <rPr>
        <b/>
        <sz val="11"/>
        <color rgb="FF000000"/>
        <rFont val="Calibri"/>
        <family val="2"/>
        <charset val="1"/>
      </rPr>
      <t xml:space="preserve">COTIZACIÓN QUINCENAL (MMM): </t>
    </r>
    <r>
      <rPr>
        <sz val="11"/>
        <color rgb="FF000000"/>
        <rFont val="Calibri"/>
        <family val="2"/>
        <charset val="1"/>
      </rPr>
      <t>Cotización oficial que sirve para el calculo de la Regalía Minera, el valor es emitido por el Ministerio de Minería y Metalurgia quincenalmente.</t>
    </r>
  </si>
  <si>
    <r>
      <rPr>
        <b/>
        <sz val="11"/>
        <color rgb="FF000000"/>
        <rFont val="Calibri"/>
        <family val="2"/>
        <charset val="1"/>
      </rPr>
      <t>VALOR BRUTO REGALÍA MINERA:</t>
    </r>
    <r>
      <rPr>
        <sz val="11"/>
        <color rgb="FF000000"/>
        <rFont val="Calibri"/>
        <family val="2"/>
        <charset val="1"/>
      </rPr>
      <t xml:space="preserve"> Valor que se determina al multiplicar la cotización del mineral por el peso fino.</t>
    </r>
  </si>
  <si>
    <r>
      <rPr>
        <b/>
        <sz val="11"/>
        <color rgb="FF000000"/>
        <rFont val="Calibri"/>
        <family val="2"/>
        <charset val="1"/>
      </rPr>
      <t xml:space="preserve">REGALÍA MINERA: </t>
    </r>
    <r>
      <rPr>
        <sz val="11"/>
        <color rgb="FF000000"/>
        <rFont val="Calibri"/>
        <family val="2"/>
        <charset val="1"/>
      </rPr>
      <t>El valor es calculado por la alícuota por venta interna y el valor bruto regalía minera.</t>
    </r>
  </si>
  <si>
    <r>
      <rPr>
        <b/>
        <sz val="11"/>
        <color rgb="FF000000"/>
        <rFont val="Calibri"/>
        <family val="2"/>
        <charset val="1"/>
      </rPr>
      <t>COTIZACIÓN INTERNACIONAL DÍA:</t>
    </r>
    <r>
      <rPr>
        <sz val="11"/>
        <color rgb="FF000000"/>
        <rFont val="Calibri"/>
        <family val="2"/>
        <charset val="1"/>
      </rPr>
      <t xml:space="preserve"> Precio emitido por la bolsa internacional de metales o publicaciones especializadas, donde se tranza la compra y venta de oro (diaria).</t>
    </r>
  </si>
  <si>
    <r>
      <rPr>
        <b/>
        <sz val="11"/>
        <color rgb="FF000000"/>
        <rFont val="Calibri"/>
        <family val="2"/>
        <charset val="1"/>
      </rPr>
      <t>COTIZACIÓN DEL DÍA:</t>
    </r>
    <r>
      <rPr>
        <sz val="11"/>
        <color rgb="FF000000"/>
        <rFont val="Calibri"/>
        <family val="2"/>
        <charset val="1"/>
      </rPr>
      <t xml:space="preserve"> Precio fijado para realizar la transacción del día expresada en (Bs/g).</t>
    </r>
  </si>
  <si>
    <r>
      <rPr>
        <b/>
        <sz val="11"/>
        <color rgb="FF000000"/>
        <rFont val="Calibri"/>
        <family val="2"/>
        <charset val="1"/>
      </rPr>
      <t>VALOR BRUTO DE VENTA:</t>
    </r>
    <r>
      <rPr>
        <sz val="11"/>
        <color rgb="FF000000"/>
        <rFont val="Calibri"/>
        <family val="2"/>
        <charset val="1"/>
      </rPr>
      <t xml:space="preserve"> Es el monto que resulte de multiplicar el peso del contenido fino de metal por su cotización oficial en dolares, el resultado puede expresarse en dolares o bolivianos (calculado por el sistema).</t>
    </r>
  </si>
  <si>
    <r>
      <rPr>
        <b/>
        <sz val="11"/>
        <color rgb="FF000000"/>
        <rFont val="Calibri"/>
        <family val="2"/>
        <charset val="1"/>
      </rPr>
      <t xml:space="preserve">LABORATORIO: </t>
    </r>
    <r>
      <rPr>
        <sz val="11"/>
        <color rgb="FF000000"/>
        <rFont val="Calibri"/>
        <family val="2"/>
        <charset val="1"/>
      </rPr>
      <t xml:space="preserve"> Gasto por realizar análisis de laboratorio para definir la calidad de oro.</t>
    </r>
  </si>
  <si>
    <r>
      <rPr>
        <b/>
        <sz val="11"/>
        <color rgb="FF000000"/>
        <rFont val="Calibri"/>
        <family val="2"/>
        <charset val="1"/>
      </rPr>
      <t xml:space="preserve">FUNDICIÓN: </t>
    </r>
    <r>
      <rPr>
        <sz val="11"/>
        <color rgb="FF000000"/>
        <rFont val="Calibri"/>
        <family val="2"/>
        <charset val="1"/>
      </rPr>
      <t>Gasto por realizar fundición del metal a ser comercializado</t>
    </r>
  </si>
  <si>
    <r>
      <rPr>
        <b/>
        <sz val="11"/>
        <color rgb="FF000000"/>
        <rFont val="Calibri"/>
        <family val="2"/>
        <charset val="1"/>
      </rPr>
      <t xml:space="preserve">SEGURO Y TRANSPORTE: </t>
    </r>
    <r>
      <rPr>
        <sz val="11"/>
        <color rgb="FF000000"/>
        <rFont val="Calibri"/>
        <family val="2"/>
        <charset val="1"/>
      </rPr>
      <t>Gasto por el transporte y seguro del metal a ser comercializado.</t>
    </r>
  </si>
  <si>
    <r>
      <rPr>
        <b/>
        <sz val="11"/>
        <color rgb="FF000000"/>
        <rFont val="Calibri"/>
        <family val="2"/>
        <charset val="1"/>
      </rPr>
      <t xml:space="preserve">OTROS: </t>
    </r>
    <r>
      <rPr>
        <sz val="11"/>
        <color rgb="FF000000"/>
        <rFont val="Calibri"/>
        <family val="2"/>
        <charset val="1"/>
      </rPr>
      <t>Son imprevistos que influyen en el gasto de realización y comercialización, determinado por la comercializadora.</t>
    </r>
  </si>
  <si>
    <r>
      <rPr>
        <b/>
        <sz val="11"/>
        <color rgb="FF000000"/>
        <rFont val="Calibri"/>
        <family val="2"/>
        <charset val="1"/>
      </rPr>
      <t>COMISIÓN:</t>
    </r>
    <r>
      <rPr>
        <sz val="11"/>
        <color rgb="FF000000"/>
        <rFont val="Calibri"/>
        <family val="2"/>
        <charset val="1"/>
      </rPr>
      <t xml:space="preserve"> es el valor que se cobra por realizar transacciones comerciales que corresponden a un porcentaje sobre el importe de la operación (VBVC).</t>
    </r>
  </si>
  <si>
    <r>
      <rPr>
        <b/>
        <sz val="11"/>
        <color rgb="FF000000"/>
        <rFont val="Calibri"/>
        <family val="2"/>
        <charset val="1"/>
      </rPr>
      <t>VALOR NETO DE VENTA:</t>
    </r>
    <r>
      <rPr>
        <sz val="11"/>
        <color rgb="FF000000"/>
        <rFont val="Calibri"/>
        <family val="2"/>
        <charset val="1"/>
      </rPr>
      <t xml:space="preserve"> Es el monto que resulta de descontar los gastos de realización y comercialización interna al Valor Bruto de Venta expresada en (Bs) o ($us), calculado por el sistema (VBV-Gr).</t>
    </r>
  </si>
  <si>
    <t>4. RETENCIONES Y APORTES</t>
  </si>
  <si>
    <r>
      <rPr>
        <b/>
        <sz val="11"/>
        <color rgb="FF000000"/>
        <rFont val="Calibri"/>
        <family val="2"/>
        <charset val="1"/>
      </rPr>
      <t>REGALÍA MINERA:</t>
    </r>
    <r>
      <rPr>
        <sz val="11"/>
        <color rgb="FF000000"/>
        <rFont val="Calibri"/>
        <family val="2"/>
        <charset val="1"/>
      </rPr>
      <t xml:space="preserve"> La regalía minera es un valor que se determina al multiplicar el Valor Bruto de Venta por la Alícuota Interna expresada en Bolivianos (Bs), calculado por el sistema.</t>
    </r>
  </si>
  <si>
    <r>
      <rPr>
        <b/>
        <sz val="11"/>
        <color rgb="FF000000"/>
        <rFont val="Calibri"/>
        <family val="2"/>
        <charset val="1"/>
      </rPr>
      <t>SEGURO SOCIAL DE SALUD:</t>
    </r>
    <r>
      <rPr>
        <sz val="11"/>
        <color rgb="FF000000"/>
        <rFont val="Calibri"/>
        <family val="2"/>
        <charset val="1"/>
      </rPr>
      <t xml:space="preserve"> Retención por concepto de aporte al seguro de salud.</t>
    </r>
  </si>
  <si>
    <r>
      <rPr>
        <b/>
        <sz val="11"/>
        <color rgb="FF000000"/>
        <rFont val="Calibri"/>
        <family val="2"/>
        <charset val="1"/>
      </rPr>
      <t xml:space="preserve">COMIBOL/AJAM: </t>
    </r>
    <r>
      <rPr>
        <sz val="11"/>
        <color rgb="FF000000"/>
        <rFont val="Calibri"/>
        <family val="2"/>
        <charset val="1"/>
      </rPr>
      <t>Retención por el contrato de arrendamiento suscrito entre la COOPERATIVA y COMIBOL</t>
    </r>
  </si>
  <si>
    <r>
      <rPr>
        <b/>
        <sz val="11"/>
        <color rgb="FF000000"/>
        <rFont val="Calibri"/>
        <family val="2"/>
        <charset val="1"/>
      </rPr>
      <t>APORTE A FEDERACIÓN:</t>
    </r>
    <r>
      <rPr>
        <sz val="11"/>
        <color rgb="FF000000"/>
        <rFont val="Calibri"/>
        <family val="2"/>
        <charset val="1"/>
      </rPr>
      <t xml:space="preserve"> Retención que realizan las comercializadoras a favor de las federaciones de cooperativas el aporte varia según la federación el 0,35% del Valor Bruto de Venta para FERRECO Y FECOMAN LP, 0,30% del Valor Bruto de Venta para FEDECOMIN LP.</t>
    </r>
  </si>
  <si>
    <r>
      <rPr>
        <b/>
        <sz val="11"/>
        <color rgb="FF000000"/>
        <rFont val="Calibri"/>
        <family val="2"/>
        <charset val="1"/>
      </rPr>
      <t xml:space="preserve">ANTICIPOS: </t>
    </r>
    <r>
      <rPr>
        <sz val="11"/>
        <color rgb="FF000000"/>
        <rFont val="Calibri"/>
        <family val="2"/>
        <charset val="1"/>
      </rPr>
      <t>Son cobros realizados por las Cooperativas que reciben un anticipo  por entregar el mineral.</t>
    </r>
  </si>
  <si>
    <r>
      <rPr>
        <b/>
        <sz val="11"/>
        <color rgb="FF000000"/>
        <rFont val="Calibri"/>
        <family val="2"/>
        <charset val="1"/>
      </rPr>
      <t>DESCUENTOS VARIOS</t>
    </r>
    <r>
      <rPr>
        <sz val="11"/>
        <color rgb="FF000000"/>
        <rFont val="Calibri"/>
        <family val="2"/>
        <charset val="1"/>
      </rPr>
      <t xml:space="preserve">: Son cobros que realiza la comercializadora </t>
    </r>
  </si>
  <si>
    <r>
      <rPr>
        <sz val="11"/>
        <color rgb="FF000000"/>
        <rFont val="Calibri"/>
        <family val="2"/>
        <charset val="1"/>
      </rPr>
      <t xml:space="preserve">6. </t>
    </r>
    <r>
      <rPr>
        <b/>
        <sz val="11"/>
        <color rgb="FF000000"/>
        <rFont val="Calibri"/>
        <family val="2"/>
        <charset val="1"/>
      </rPr>
      <t>LIQUIDO PAGABLE</t>
    </r>
  </si>
  <si>
    <r>
      <rPr>
        <b/>
        <sz val="11"/>
        <color rgb="FF000000"/>
        <rFont val="Calibri"/>
        <family val="2"/>
        <charset val="1"/>
      </rPr>
      <t xml:space="preserve">VALOR LIQUIDO DE VENTA: </t>
    </r>
    <r>
      <rPr>
        <sz val="11"/>
        <color rgb="FF000000"/>
        <rFont val="Calibri"/>
        <family val="2"/>
        <charset val="1"/>
      </rPr>
      <t>El valor pagable después de realizar todos los descuentos.</t>
    </r>
  </si>
  <si>
    <r>
      <rPr>
        <b/>
        <sz val="11"/>
        <color rgb="FF000000"/>
        <rFont val="Calibri"/>
        <family val="2"/>
        <charset val="1"/>
      </rPr>
      <t>DECLARACIÓN JURADA DEL COMPRADOR</t>
    </r>
    <r>
      <rPr>
        <sz val="11"/>
        <color rgb="FF000000"/>
        <rFont val="Calibri"/>
        <family val="2"/>
        <charset val="1"/>
      </rPr>
      <t>:Firmada por el comprador, proveyendo el nombre completo y el numero de carnet de identidad.</t>
    </r>
  </si>
  <si>
    <t>Si</t>
  </si>
  <si>
    <t>No</t>
  </si>
  <si>
    <t>CAJA DE SALUD APORTE 1,8%</t>
  </si>
  <si>
    <t>CODIGO DEL MUNICIPIO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</si>
</sst>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14" x14ac:knownFonts="1">
    <font>
      <sz val="11"/>
      <color rgb="FF000000"/>
      <name val="Calibri"/>
      <family val="2"/>
      <charset val="1"/>
    </font>
    <font>
      <b/>
      <sz val="11"/>
      <color rgb="FF000000"/>
      <name val="Calibri"/>
      <family val="2"/>
      <charset val="1"/>
    </font>
    <font>
      <sz val="11"/>
      <color rgb="FF000000"/>
      <name val="Calibri"/>
      <family val="2"/>
      <charset val="1"/>
    </font>
    <font>
      <b/>
      <sz val="14"/>
      <color rgb="FF000000"/>
      <name val="Calibri"/>
      <family val="2"/>
      <charset val="1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7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1"/>
      <color theme="0"/>
      <name val="Calibri"/>
      <family val="2"/>
    </font>
    <font>
      <b/>
      <sz val="12"/>
      <color rgb="FFFF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1" tint="0.3499862666707357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/>
      <bottom style="medium">
        <color auto="1"/>
      </bottom>
      <diagonal/>
    </border>
  </borders>
  <cellStyleXfs count="2">
    <xf numFmtId="0" fontId="0" fillId="0" borderId="0"/>
    <xf numFmtId="9" fontId="2" fillId="0" borderId="0" applyBorder="0" applyProtection="0"/>
  </cellStyleXfs>
  <cellXfs count="53">
    <xf numFmtId="0" fontId="0" fillId="0" borderId="0" xfId="0"/>
    <xf numFmtId="0" fontId="0" fillId="0" borderId="1" xfId="0" applyBorder="1"/>
    <xf numFmtId="10" fontId="0" fillId="0" borderId="0" xfId="0" applyNumberFormat="1"/>
    <xf numFmtId="4" fontId="0" fillId="0" borderId="0" xfId="0" applyNumberFormat="1"/>
    <xf numFmtId="0" fontId="1" fillId="0" borderId="0" xfId="0" applyFont="1" applyAlignment="1">
      <alignment wrapText="1"/>
    </xf>
    <xf numFmtId="4" fontId="0" fillId="0" borderId="0" xfId="0" applyNumberFormat="1" applyAlignment="1">
      <alignment vertical="top"/>
    </xf>
    <xf numFmtId="2" fontId="0" fillId="0" borderId="0" xfId="0" applyNumberFormat="1"/>
    <xf numFmtId="0" fontId="0" fillId="0" borderId="2" xfId="0" applyBorder="1"/>
    <xf numFmtId="0" fontId="0" fillId="0" borderId="0" xfId="0" applyAlignment="1">
      <alignment horizontal="left" vertical="center"/>
    </xf>
    <xf numFmtId="0" fontId="0" fillId="0" borderId="0" xfId="0" applyFont="1"/>
    <xf numFmtId="0" fontId="3" fillId="0" borderId="0" xfId="0" applyFont="1" applyAlignment="1">
      <alignment horizontal="center"/>
    </xf>
    <xf numFmtId="0" fontId="0" fillId="0" borderId="0" xfId="0" applyAlignment="1">
      <alignment wrapText="1"/>
    </xf>
    <xf numFmtId="0" fontId="3" fillId="0" borderId="0" xfId="0" applyFont="1" applyAlignment="1">
      <alignment horizontal="center" wrapText="1"/>
    </xf>
    <xf numFmtId="0" fontId="0" fillId="0" borderId="0" xfId="0" applyFont="1" applyAlignment="1">
      <alignment wrapText="1"/>
    </xf>
    <xf numFmtId="0" fontId="4" fillId="0" borderId="0" xfId="0" applyFont="1"/>
    <xf numFmtId="0" fontId="0" fillId="2" borderId="0" xfId="0" applyFill="1"/>
    <xf numFmtId="0" fontId="0" fillId="2" borderId="1" xfId="0" applyFill="1" applyBorder="1"/>
    <xf numFmtId="0" fontId="5" fillId="3" borderId="1" xfId="0" applyFont="1" applyFill="1" applyBorder="1" applyAlignment="1">
      <alignment horizontal="center"/>
    </xf>
    <xf numFmtId="0" fontId="8" fillId="3" borderId="1" xfId="0" applyFont="1" applyFill="1" applyBorder="1" applyAlignment="1">
      <alignment horizontal="center"/>
    </xf>
    <xf numFmtId="0" fontId="5" fillId="0" borderId="0" xfId="0" applyFont="1"/>
    <xf numFmtId="4" fontId="0" fillId="4" borderId="0" xfId="0" applyNumberFormat="1" applyFill="1" applyProtection="1"/>
    <xf numFmtId="14" fontId="5" fillId="0" borderId="0" xfId="0" applyNumberFormat="1" applyFont="1" applyFill="1" applyProtection="1"/>
    <xf numFmtId="0" fontId="0" fillId="4" borderId="0" xfId="0" applyFill="1" applyProtection="1">
      <protection locked="0"/>
    </xf>
    <xf numFmtId="4" fontId="0" fillId="4" borderId="0" xfId="0" applyNumberFormat="1" applyFill="1" applyProtection="1">
      <protection locked="0"/>
    </xf>
    <xf numFmtId="4" fontId="5" fillId="0" borderId="0" xfId="0" applyNumberFormat="1" applyFont="1"/>
    <xf numFmtId="0" fontId="9" fillId="0" borderId="0" xfId="0" applyFont="1"/>
    <xf numFmtId="4" fontId="9" fillId="0" borderId="0" xfId="0" applyNumberFormat="1" applyFont="1"/>
    <xf numFmtId="0" fontId="0" fillId="4" borderId="0" xfId="0" applyFill="1" applyAlignment="1" applyProtection="1">
      <alignment horizontal="right"/>
      <protection locked="0"/>
    </xf>
    <xf numFmtId="0" fontId="5" fillId="0" borderId="0" xfId="0" applyFont="1" applyAlignment="1">
      <alignment vertical="center"/>
    </xf>
    <xf numFmtId="0" fontId="10" fillId="0" borderId="0" xfId="0" applyFont="1" applyFill="1" applyAlignment="1" applyProtection="1">
      <alignment horizontal="left" vertical="center"/>
      <protection locked="0"/>
    </xf>
    <xf numFmtId="0" fontId="6" fillId="0" borderId="0" xfId="0" applyFont="1"/>
    <xf numFmtId="0" fontId="5" fillId="0" borderId="0" xfId="0" applyFont="1" applyAlignment="1">
      <alignment wrapText="1"/>
    </xf>
    <xf numFmtId="0" fontId="5" fillId="0" borderId="0" xfId="0" applyFont="1" applyAlignment="1">
      <alignment vertical="top"/>
    </xf>
    <xf numFmtId="0" fontId="8" fillId="0" borderId="0" xfId="0" applyFont="1" applyAlignment="1">
      <alignment vertical="center" wrapText="1"/>
    </xf>
    <xf numFmtId="0" fontId="11" fillId="0" borderId="0" xfId="0" applyFont="1" applyProtection="1">
      <protection locked="0"/>
    </xf>
    <xf numFmtId="0" fontId="0" fillId="4" borderId="0" xfId="0" applyFill="1" applyAlignment="1" applyProtection="1">
      <alignment horizontal="left"/>
      <protection locked="0"/>
    </xf>
    <xf numFmtId="4" fontId="0" fillId="5" borderId="0" xfId="0" applyNumberFormat="1" applyFill="1"/>
    <xf numFmtId="10" fontId="0" fillId="4" borderId="0" xfId="0" applyNumberFormat="1" applyFill="1" applyProtection="1">
      <protection locked="0"/>
    </xf>
    <xf numFmtId="10" fontId="0" fillId="0" borderId="0" xfId="1" applyNumberFormat="1" applyFont="1"/>
    <xf numFmtId="0" fontId="0" fillId="4" borderId="0" xfId="0" applyFill="1" applyAlignment="1" applyProtection="1">
      <alignment horizontal="center" wrapText="1"/>
      <protection locked="0"/>
    </xf>
    <xf numFmtId="10" fontId="0" fillId="4" borderId="0" xfId="1" applyNumberFormat="1" applyFont="1" applyFill="1" applyProtection="1">
      <protection locked="0"/>
    </xf>
    <xf numFmtId="0" fontId="5" fillId="0" borderId="0" xfId="0" applyFont="1" applyFill="1" applyAlignment="1">
      <alignment horizontal="left" vertical="center"/>
    </xf>
    <xf numFmtId="0" fontId="5" fillId="0" borderId="0" xfId="0" applyFont="1" applyAlignment="1">
      <alignment horizontal="right"/>
    </xf>
    <xf numFmtId="0" fontId="5" fillId="0" borderId="0" xfId="0" applyFont="1" applyAlignment="1">
      <alignment horizontal="left"/>
    </xf>
    <xf numFmtId="0" fontId="5" fillId="0" borderId="0" xfId="0" applyFont="1" applyAlignment="1">
      <alignment horizontal="left" vertical="center"/>
    </xf>
    <xf numFmtId="0" fontId="10" fillId="0" borderId="0" xfId="0" applyFont="1" applyAlignment="1" applyProtection="1">
      <alignment horizontal="center" vertical="center"/>
      <protection locked="0"/>
    </xf>
    <xf numFmtId="10" fontId="6" fillId="0" borderId="0" xfId="0" applyNumberFormat="1" applyFont="1"/>
    <xf numFmtId="0" fontId="12" fillId="0" borderId="0" xfId="0" applyFont="1"/>
    <xf numFmtId="164" fontId="6" fillId="0" borderId="0" xfId="0" applyNumberFormat="1" applyFont="1"/>
    <xf numFmtId="164" fontId="6" fillId="0" borderId="0" xfId="1" applyNumberFormat="1" applyFont="1"/>
    <xf numFmtId="0" fontId="7" fillId="0" borderId="0" xfId="0" applyFont="1" applyAlignment="1">
      <alignment horizontal="center" vertical="center"/>
    </xf>
    <xf numFmtId="0" fontId="0" fillId="0" borderId="0" xfId="0" applyAlignment="1">
      <alignment horizontal="left" vertical="top" wrapText="1"/>
    </xf>
    <xf numFmtId="0" fontId="13" fillId="0" borderId="0" xfId="0" applyFont="1" applyAlignment="1">
      <alignment horizontal="left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BFBFBF"/>
      <rgbColor rgb="FF808080"/>
      <rgbColor rgb="FF9999FF"/>
      <rgbColor rgb="FF993366"/>
      <rgbColor rgb="FFF2F2F2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59595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pageSetUpPr fitToPage="1"/>
  </sheetPr>
  <dimension ref="A1:V47"/>
  <sheetViews>
    <sheetView showGridLines="0" showRowColHeaders="0" tabSelected="1" showRuler="0" view="pageLayout" topLeftCell="A16" zoomScale="90" zoomScaleNormal="115" zoomScalePageLayoutView="90" workbookViewId="0">
      <selection activeCell="C35" sqref="C35:D35"/>
    </sheetView>
  </sheetViews>
  <sheetFormatPr baseColWidth="10" defaultRowHeight="15" x14ac:dyDescent="0.25"/>
  <cols>
    <col min="1" max="1" width="1.140625" customWidth="1"/>
    <col min="2" max="2" width="38.42578125" customWidth="1"/>
    <col min="3" max="3" width="19" customWidth="1"/>
    <col min="4" max="4" width="17" customWidth="1"/>
    <col min="5" max="5" width="1.140625" customWidth="1"/>
    <col min="6" max="6" width="38.42578125" customWidth="1"/>
    <col min="7" max="7" width="14.28515625" customWidth="1"/>
    <col min="8" max="8" width="10.28515625" customWidth="1"/>
    <col min="9" max="10" width="9.28515625" customWidth="1"/>
    <col min="11" max="11" width="1.140625" customWidth="1"/>
    <col min="17" max="17" width="30.5703125" style="14" customWidth="1"/>
  </cols>
  <sheetData>
    <row r="1" spans="1:22" ht="23.25" x14ac:dyDescent="0.25">
      <c r="B1" s="50" t="s">
        <v>0</v>
      </c>
      <c r="C1" s="50"/>
      <c r="D1" s="50"/>
      <c r="E1" s="50"/>
      <c r="F1" s="50"/>
      <c r="G1" s="50"/>
      <c r="H1" s="50"/>
      <c r="I1" s="50"/>
      <c r="J1" s="50"/>
      <c r="P1" s="14"/>
      <c r="Q1" s="30"/>
      <c r="R1" s="30"/>
      <c r="S1" s="30"/>
      <c r="T1" s="14"/>
      <c r="U1" s="14"/>
      <c r="V1" s="14"/>
    </row>
    <row r="2" spans="1:22" ht="6.75" customHeight="1" x14ac:dyDescent="0.25">
      <c r="A2" s="15"/>
      <c r="B2" s="15"/>
      <c r="C2" s="15"/>
      <c r="D2" s="15"/>
      <c r="E2" s="15"/>
      <c r="F2" s="15"/>
      <c r="G2" s="15"/>
      <c r="H2" s="15"/>
      <c r="I2" s="15"/>
      <c r="J2" s="15"/>
      <c r="K2" s="15"/>
      <c r="P2" s="14"/>
      <c r="Q2" s="30" t="s">
        <v>1</v>
      </c>
      <c r="R2" s="30"/>
      <c r="S2" s="30"/>
      <c r="T2" s="14"/>
      <c r="U2" s="14"/>
      <c r="V2" s="14"/>
    </row>
    <row r="3" spans="1:22" x14ac:dyDescent="0.25">
      <c r="A3" s="15"/>
      <c r="B3" s="1"/>
      <c r="C3" s="1"/>
      <c r="D3" s="1"/>
      <c r="E3" s="16"/>
      <c r="F3" s="1"/>
      <c r="G3" s="17" t="s">
        <v>2</v>
      </c>
      <c r="H3" s="17" t="s">
        <v>3</v>
      </c>
      <c r="I3" s="18" t="s">
        <v>4</v>
      </c>
      <c r="J3" s="18" t="s">
        <v>5</v>
      </c>
      <c r="K3" s="15"/>
      <c r="P3" s="14"/>
      <c r="Q3" s="30" t="s">
        <v>6</v>
      </c>
      <c r="R3" s="46">
        <v>3.5000000000000001E-3</v>
      </c>
      <c r="S3" s="30"/>
      <c r="T3" s="14"/>
      <c r="U3" s="14"/>
      <c r="V3" s="14"/>
    </row>
    <row r="4" spans="1:22" x14ac:dyDescent="0.25">
      <c r="A4" s="15"/>
      <c r="B4" s="19" t="s">
        <v>7</v>
      </c>
      <c r="E4" s="15"/>
      <c r="F4" s="19" t="s">
        <v>8</v>
      </c>
      <c r="G4" s="20">
        <v>6.96</v>
      </c>
      <c r="H4" t="s">
        <v>9</v>
      </c>
      <c r="K4" s="15"/>
      <c r="P4" s="14"/>
      <c r="Q4" s="30" t="s">
        <v>10</v>
      </c>
      <c r="R4" s="46">
        <v>3.5000000000000001E-3</v>
      </c>
      <c r="S4" s="30"/>
      <c r="T4" s="14"/>
      <c r="U4" s="14"/>
      <c r="V4" s="14"/>
    </row>
    <row r="5" spans="1:22" x14ac:dyDescent="0.25">
      <c r="A5" s="15"/>
      <c r="B5" t="s">
        <v>11</v>
      </c>
      <c r="C5" s="21">
        <f ca="1">TODAY()</f>
        <v>43292</v>
      </c>
      <c r="E5" s="15"/>
      <c r="K5" s="15"/>
      <c r="P5" s="14"/>
      <c r="Q5" s="30" t="s">
        <v>12</v>
      </c>
      <c r="R5" s="46">
        <v>3.0000000000000001E-3</v>
      </c>
      <c r="S5" s="30"/>
      <c r="T5" s="14"/>
      <c r="U5" s="14"/>
      <c r="V5" s="14"/>
    </row>
    <row r="6" spans="1:22" x14ac:dyDescent="0.25">
      <c r="A6" s="15"/>
      <c r="B6" s="14" t="s">
        <v>13</v>
      </c>
      <c r="C6" s="22"/>
      <c r="E6" s="15"/>
      <c r="F6" s="19" t="s">
        <v>14</v>
      </c>
      <c r="K6" s="15"/>
      <c r="P6" s="14"/>
      <c r="Q6" s="30" t="s">
        <v>15</v>
      </c>
      <c r="R6" s="46">
        <v>0</v>
      </c>
      <c r="S6" s="30"/>
      <c r="T6" s="14"/>
      <c r="U6" s="14"/>
      <c r="V6" s="14"/>
    </row>
    <row r="7" spans="1:22" x14ac:dyDescent="0.25">
      <c r="A7" s="15"/>
      <c r="E7" s="15"/>
      <c r="F7" t="s">
        <v>16</v>
      </c>
      <c r="G7" s="23">
        <v>1297.8499999999999</v>
      </c>
      <c r="H7" t="s">
        <v>17</v>
      </c>
      <c r="K7" s="15"/>
      <c r="P7" s="14"/>
      <c r="Q7" s="30" t="s">
        <v>18</v>
      </c>
      <c r="R7" s="46">
        <v>0</v>
      </c>
      <c r="S7" s="30"/>
      <c r="T7" s="14"/>
      <c r="U7" s="14"/>
      <c r="V7" s="14"/>
    </row>
    <row r="8" spans="1:22" x14ac:dyDescent="0.25">
      <c r="A8" s="15"/>
      <c r="B8" s="19" t="s">
        <v>19</v>
      </c>
      <c r="E8" s="15"/>
      <c r="F8" s="19" t="s">
        <v>20</v>
      </c>
      <c r="G8" s="24">
        <f>(G7*G4/31.1035)*C38</f>
        <v>28542.343404440016</v>
      </c>
      <c r="H8" s="19" t="s">
        <v>21</v>
      </c>
      <c r="K8" s="15"/>
      <c r="P8" s="14"/>
      <c r="Q8" s="30" t="s">
        <v>22</v>
      </c>
      <c r="R8" s="46">
        <v>0</v>
      </c>
      <c r="S8" s="47"/>
      <c r="T8" s="14"/>
      <c r="U8" s="14"/>
      <c r="V8" s="14"/>
    </row>
    <row r="9" spans="1:22" ht="15.75" customHeight="1" x14ac:dyDescent="0.25">
      <c r="A9" s="15"/>
      <c r="B9" t="s">
        <v>23</v>
      </c>
      <c r="C9" s="22"/>
      <c r="D9" s="22"/>
      <c r="E9" s="15"/>
      <c r="F9" s="25" t="s">
        <v>24</v>
      </c>
      <c r="G9" s="26">
        <f>+I9*G8</f>
        <v>428.13515106660026</v>
      </c>
      <c r="H9" s="25" t="s">
        <v>21</v>
      </c>
      <c r="I9" s="2">
        <f t="array" ref="I9">SUM(IF(C35=Q18:Q20,S18:S20))</f>
        <v>1.4999999999999999E-2</v>
      </c>
      <c r="K9" s="15"/>
      <c r="P9" s="14"/>
      <c r="Q9" s="30" t="s">
        <v>25</v>
      </c>
      <c r="R9" s="46">
        <v>0</v>
      </c>
      <c r="S9" s="47"/>
      <c r="T9" s="14"/>
      <c r="U9" s="14"/>
      <c r="V9" s="14"/>
    </row>
    <row r="10" spans="1:22" x14ac:dyDescent="0.25">
      <c r="A10" s="15"/>
      <c r="B10" t="s">
        <v>26</v>
      </c>
      <c r="C10" s="27"/>
      <c r="E10" s="15"/>
      <c r="K10" s="15"/>
      <c r="P10" s="14"/>
      <c r="Q10" s="30" t="s">
        <v>27</v>
      </c>
      <c r="R10" s="46">
        <v>0</v>
      </c>
      <c r="S10" s="47"/>
      <c r="T10" s="14"/>
      <c r="U10" s="14"/>
      <c r="V10" s="14"/>
    </row>
    <row r="11" spans="1:22" x14ac:dyDescent="0.25">
      <c r="A11" s="15"/>
      <c r="B11" t="s">
        <v>28</v>
      </c>
      <c r="C11" s="22"/>
      <c r="E11" s="15"/>
      <c r="F11" s="19" t="s">
        <v>29</v>
      </c>
      <c r="G11" s="3"/>
      <c r="K11" s="15"/>
      <c r="P11" s="14"/>
      <c r="Q11" s="30" t="s">
        <v>30</v>
      </c>
      <c r="R11" s="46">
        <v>0</v>
      </c>
      <c r="S11" s="47"/>
      <c r="T11" s="14"/>
      <c r="U11" s="14"/>
      <c r="V11" s="14"/>
    </row>
    <row r="12" spans="1:22" x14ac:dyDescent="0.25">
      <c r="A12" s="15"/>
      <c r="E12" s="15"/>
      <c r="F12" t="s">
        <v>31</v>
      </c>
      <c r="G12" s="23">
        <v>1252</v>
      </c>
      <c r="H12" t="s">
        <v>17</v>
      </c>
      <c r="K12" s="15"/>
      <c r="P12" s="14"/>
      <c r="Q12" s="30" t="s">
        <v>32</v>
      </c>
      <c r="R12" s="46">
        <v>0</v>
      </c>
      <c r="S12" s="47"/>
      <c r="T12" s="14"/>
      <c r="U12" s="14"/>
      <c r="V12" s="14"/>
    </row>
    <row r="13" spans="1:22" x14ac:dyDescent="0.25">
      <c r="A13" s="15"/>
      <c r="B13" s="19" t="s">
        <v>33</v>
      </c>
      <c r="E13" s="15"/>
      <c r="F13" t="s">
        <v>34</v>
      </c>
      <c r="G13" s="3">
        <f>(G12/31.1035*G4)</f>
        <v>280.15882456958218</v>
      </c>
      <c r="H13" t="s">
        <v>35</v>
      </c>
      <c r="K13" s="15"/>
      <c r="P13" s="14"/>
      <c r="Q13" s="30"/>
      <c r="R13" s="46">
        <v>0</v>
      </c>
      <c r="S13" s="47"/>
      <c r="T13" s="14"/>
      <c r="U13" s="14"/>
      <c r="V13" s="14"/>
    </row>
    <row r="14" spans="1:22" x14ac:dyDescent="0.25">
      <c r="A14" s="15"/>
      <c r="B14" t="s">
        <v>23</v>
      </c>
      <c r="C14" s="22"/>
      <c r="D14" s="22"/>
      <c r="E14" s="15"/>
      <c r="F14" s="19" t="s">
        <v>36</v>
      </c>
      <c r="G14" s="24">
        <f>+G13*C38</f>
        <v>27534.009278698537</v>
      </c>
      <c r="H14" s="19" t="s">
        <v>21</v>
      </c>
      <c r="K14" s="15"/>
      <c r="P14" s="14"/>
      <c r="Q14" s="30"/>
      <c r="R14" s="47"/>
      <c r="S14" s="47"/>
      <c r="T14" s="14"/>
      <c r="U14" s="14"/>
      <c r="V14" s="14"/>
    </row>
    <row r="15" spans="1:22" x14ac:dyDescent="0.25">
      <c r="A15" s="15"/>
      <c r="B15" t="s">
        <v>26</v>
      </c>
      <c r="C15" s="27"/>
      <c r="E15" s="15"/>
      <c r="F15" t="s">
        <v>37</v>
      </c>
      <c r="G15" s="3">
        <f>+G14/G4</f>
        <v>3956.0358159049624</v>
      </c>
      <c r="H15" t="s">
        <v>38</v>
      </c>
      <c r="K15" s="15"/>
      <c r="Q15" s="30" t="s">
        <v>138</v>
      </c>
      <c r="R15" s="30"/>
      <c r="S15" s="30"/>
      <c r="T15" s="14"/>
      <c r="U15" s="14"/>
      <c r="V15" s="14"/>
    </row>
    <row r="16" spans="1:22" x14ac:dyDescent="0.25">
      <c r="A16" s="15"/>
      <c r="B16" t="s">
        <v>28</v>
      </c>
      <c r="C16" s="22"/>
      <c r="E16" s="15"/>
      <c r="K16" s="15"/>
      <c r="Q16" s="30" t="s">
        <v>139</v>
      </c>
      <c r="R16" s="30"/>
      <c r="S16" s="30"/>
      <c r="U16" s="14"/>
      <c r="V16" s="14"/>
    </row>
    <row r="17" spans="1:19" ht="31.9" customHeight="1" x14ac:dyDescent="0.25">
      <c r="A17" s="15"/>
      <c r="B17" s="28" t="s">
        <v>39</v>
      </c>
      <c r="C17" s="29" t="s">
        <v>10</v>
      </c>
      <c r="D17" s="30">
        <f>IF(C17="NINGUNO",1,IF(C17="",2,0))</f>
        <v>0</v>
      </c>
      <c r="E17" s="15"/>
      <c r="F17" s="31" t="s">
        <v>40</v>
      </c>
      <c r="G17" s="24">
        <f>SUM(G18:G22)</f>
        <v>0</v>
      </c>
      <c r="H17" t="s">
        <v>21</v>
      </c>
      <c r="J17" s="2">
        <f>+G17/G14</f>
        <v>0</v>
      </c>
      <c r="K17" s="15"/>
      <c r="Q17" s="30"/>
      <c r="R17" s="47"/>
      <c r="S17" s="47"/>
    </row>
    <row r="18" spans="1:19" ht="18.75" x14ac:dyDescent="0.25">
      <c r="A18" s="15"/>
      <c r="B18" s="32" t="s">
        <v>140</v>
      </c>
      <c r="C18" s="45" t="s">
        <v>138</v>
      </c>
      <c r="D18" s="33" t="str">
        <f>IF(C18="No","Presentar Certificado de Caja de Salud","")</f>
        <v/>
      </c>
      <c r="E18" s="15"/>
      <c r="F18" t="s">
        <v>41</v>
      </c>
      <c r="G18" s="23">
        <v>0</v>
      </c>
      <c r="H18" t="s">
        <v>21</v>
      </c>
      <c r="K18" s="15"/>
      <c r="Q18" s="30" t="s">
        <v>42</v>
      </c>
      <c r="R18" s="48">
        <v>2.5000000000000001E-2</v>
      </c>
      <c r="S18" s="49">
        <f>+R18*0.6</f>
        <v>1.4999999999999999E-2</v>
      </c>
    </row>
    <row r="19" spans="1:19" x14ac:dyDescent="0.25">
      <c r="A19" s="15"/>
      <c r="B19" t="s">
        <v>43</v>
      </c>
      <c r="C19" s="22"/>
      <c r="E19" s="15"/>
      <c r="F19" t="s">
        <v>44</v>
      </c>
      <c r="G19" s="23">
        <v>0</v>
      </c>
      <c r="H19" t="s">
        <v>21</v>
      </c>
      <c r="K19" s="15"/>
      <c r="Q19" s="30" t="s">
        <v>45</v>
      </c>
      <c r="R19" s="48">
        <v>0.05</v>
      </c>
      <c r="S19" s="49">
        <f t="shared" ref="S19:S20" si="0">+R19*0.6</f>
        <v>0.03</v>
      </c>
    </row>
    <row r="20" spans="1:19" x14ac:dyDescent="0.25">
      <c r="A20" s="15"/>
      <c r="B20" t="s">
        <v>46</v>
      </c>
      <c r="C20" s="22"/>
      <c r="D20" s="22"/>
      <c r="E20" s="15"/>
      <c r="F20" t="s">
        <v>47</v>
      </c>
      <c r="G20" s="23">
        <v>0</v>
      </c>
      <c r="H20" t="s">
        <v>21</v>
      </c>
      <c r="K20" s="15"/>
      <c r="Q20" s="30" t="s">
        <v>48</v>
      </c>
      <c r="R20" s="48">
        <v>7.0000000000000007E-2</v>
      </c>
      <c r="S20" s="49">
        <f t="shared" si="0"/>
        <v>4.2000000000000003E-2</v>
      </c>
    </row>
    <row r="21" spans="1:19" x14ac:dyDescent="0.25">
      <c r="A21" s="15"/>
      <c r="B21" t="s">
        <v>49</v>
      </c>
      <c r="C21" s="34" t="s">
        <v>50</v>
      </c>
      <c r="E21" s="15"/>
      <c r="F21" t="s">
        <v>51</v>
      </c>
      <c r="G21" s="23">
        <v>0</v>
      </c>
      <c r="H21" t="s">
        <v>21</v>
      </c>
      <c r="K21" s="15"/>
      <c r="Q21" s="30"/>
      <c r="R21" s="30"/>
      <c r="S21" s="30"/>
    </row>
    <row r="22" spans="1:19" x14ac:dyDescent="0.25">
      <c r="A22" s="15"/>
      <c r="B22" t="s">
        <v>52</v>
      </c>
      <c r="C22" s="35"/>
      <c r="E22" s="15"/>
      <c r="F22" t="s">
        <v>53</v>
      </c>
      <c r="G22" s="36">
        <f>+I22*G14</f>
        <v>0</v>
      </c>
      <c r="H22" t="s">
        <v>21</v>
      </c>
      <c r="I22" s="37"/>
      <c r="J22" s="2"/>
      <c r="K22" s="15"/>
      <c r="Q22" s="30" t="s">
        <v>50</v>
      </c>
      <c r="R22" s="30"/>
      <c r="S22" s="30"/>
    </row>
    <row r="23" spans="1:19" x14ac:dyDescent="0.25">
      <c r="A23" s="15"/>
      <c r="E23" s="15"/>
      <c r="F23" s="19" t="s">
        <v>54</v>
      </c>
      <c r="G23" s="24">
        <f>+G14-G17</f>
        <v>27534.009278698537</v>
      </c>
      <c r="H23" s="19" t="s">
        <v>21</v>
      </c>
      <c r="I23" s="38"/>
      <c r="J23" s="38"/>
      <c r="K23" s="15"/>
      <c r="Q23" s="30" t="s">
        <v>55</v>
      </c>
      <c r="R23" s="30"/>
      <c r="S23" s="30"/>
    </row>
    <row r="24" spans="1:19" x14ac:dyDescent="0.25">
      <c r="A24" s="15"/>
      <c r="B24" s="19" t="s">
        <v>56</v>
      </c>
      <c r="E24" s="15"/>
      <c r="F24" t="s">
        <v>54</v>
      </c>
      <c r="G24" s="3">
        <f>+G23/G4</f>
        <v>3956.0358159049624</v>
      </c>
      <c r="H24" t="s">
        <v>38</v>
      </c>
      <c r="K24" s="15"/>
      <c r="Q24" s="30" t="s">
        <v>57</v>
      </c>
      <c r="R24" s="30"/>
      <c r="S24" s="30"/>
    </row>
    <row r="25" spans="1:19" x14ac:dyDescent="0.25">
      <c r="A25" s="15"/>
      <c r="B25" t="s">
        <v>58</v>
      </c>
      <c r="C25" s="35"/>
      <c r="D25" s="35"/>
      <c r="E25" s="15"/>
      <c r="G25" s="3"/>
      <c r="I25" s="38"/>
      <c r="K25" s="15"/>
      <c r="Q25" s="30"/>
      <c r="R25" s="47"/>
      <c r="S25" s="47"/>
    </row>
    <row r="26" spans="1:19" x14ac:dyDescent="0.25">
      <c r="A26" s="15"/>
      <c r="B26" t="s">
        <v>59</v>
      </c>
      <c r="C26" s="22"/>
      <c r="D26" s="22"/>
      <c r="E26" s="15"/>
      <c r="F26" s="19" t="s">
        <v>60</v>
      </c>
      <c r="G26" s="24">
        <f>SUM(G27:G29)</f>
        <v>923.74731808317392</v>
      </c>
      <c r="H26" t="s">
        <v>21</v>
      </c>
      <c r="I26" s="2"/>
      <c r="J26" s="38">
        <f>+G26/G14</f>
        <v>3.3549321086261984E-2</v>
      </c>
      <c r="K26" s="15"/>
    </row>
    <row r="27" spans="1:19" x14ac:dyDescent="0.25">
      <c r="A27" s="15"/>
      <c r="B27" t="s">
        <v>61</v>
      </c>
      <c r="D27" s="39"/>
      <c r="E27" s="15"/>
      <c r="F27" t="s">
        <v>24</v>
      </c>
      <c r="G27" s="3">
        <f>+G9</f>
        <v>428.13515106660026</v>
      </c>
      <c r="H27" t="s">
        <v>21</v>
      </c>
      <c r="K27" s="15"/>
    </row>
    <row r="28" spans="1:19" x14ac:dyDescent="0.25">
      <c r="A28" s="15"/>
      <c r="B28" t="s">
        <v>62</v>
      </c>
      <c r="C28" s="35"/>
      <c r="D28" s="35"/>
      <c r="E28" s="15"/>
      <c r="F28" t="s">
        <v>63</v>
      </c>
      <c r="G28" s="3">
        <f>+I28*G23</f>
        <v>495.61216701657372</v>
      </c>
      <c r="H28" t="s">
        <v>21</v>
      </c>
      <c r="I28" s="2">
        <f t="array" ref="I28">IF(C18="No",0,IF(C17=Q11,0,SUM(IF(C17=Q3:Q12,1.8%,0))))</f>
        <v>1.8000000000000002E-2</v>
      </c>
      <c r="K28" s="15"/>
    </row>
    <row r="29" spans="1:19" x14ac:dyDescent="0.25">
      <c r="A29" s="15"/>
      <c r="B29" t="s">
        <v>64</v>
      </c>
      <c r="C29" s="35"/>
      <c r="D29" s="35"/>
      <c r="E29" s="15"/>
      <c r="F29" t="s">
        <v>65</v>
      </c>
      <c r="G29" s="3">
        <f>+I29*G23</f>
        <v>0</v>
      </c>
      <c r="H29" t="s">
        <v>21</v>
      </c>
      <c r="I29" s="37"/>
      <c r="K29" s="15"/>
    </row>
    <row r="30" spans="1:19" x14ac:dyDescent="0.25">
      <c r="A30" s="15"/>
      <c r="B30" t="s">
        <v>66</v>
      </c>
      <c r="C30" s="35"/>
      <c r="D30" s="35"/>
      <c r="E30" s="15"/>
      <c r="G30" s="5"/>
      <c r="K30" s="15"/>
    </row>
    <row r="31" spans="1:19" x14ac:dyDescent="0.25">
      <c r="A31" s="15"/>
      <c r="B31" t="s">
        <v>141</v>
      </c>
      <c r="C31" s="35"/>
      <c r="E31" s="15"/>
      <c r="F31" s="28" t="s">
        <v>68</v>
      </c>
      <c r="G31" s="24">
        <f>+G32+G33+G34</f>
        <v>8584.2082019155387</v>
      </c>
      <c r="J31" s="38">
        <f>+G31/G14</f>
        <v>0.31176746237812308</v>
      </c>
      <c r="K31" s="15"/>
    </row>
    <row r="32" spans="1:19" x14ac:dyDescent="0.25">
      <c r="A32" s="15"/>
      <c r="B32" t="s">
        <v>67</v>
      </c>
      <c r="C32" s="35"/>
      <c r="D32" s="35"/>
      <c r="E32" s="15"/>
      <c r="F32" t="str">
        <f>+C17</f>
        <v>FECOMAN LP</v>
      </c>
      <c r="G32" s="3">
        <f>IF(F32=Q5,I32*G23,I32*G8)</f>
        <v>99.898201915540056</v>
      </c>
      <c r="H32" t="s">
        <v>21</v>
      </c>
      <c r="I32" s="2">
        <f t="array" ref="I32">IF(C35=Q18,SUM(IF(F32=Q2:Q12,R2:R12,0)),0)</f>
        <v>3.5000000000000001E-3</v>
      </c>
      <c r="J32" s="2"/>
      <c r="K32" s="15"/>
    </row>
    <row r="33" spans="1:14" x14ac:dyDescent="0.25">
      <c r="A33" s="15">
        <f>+I32*G23</f>
        <v>96.369032475444882</v>
      </c>
      <c r="E33" s="15"/>
      <c r="F33" t="s">
        <v>70</v>
      </c>
      <c r="G33" s="23"/>
      <c r="H33" t="s">
        <v>21</v>
      </c>
      <c r="K33" s="15"/>
      <c r="L33" s="3"/>
      <c r="M33" s="3"/>
    </row>
    <row r="34" spans="1:14" x14ac:dyDescent="0.25">
      <c r="A34" s="15"/>
      <c r="B34" s="19" t="s">
        <v>69</v>
      </c>
      <c r="E34" s="15"/>
      <c r="F34" t="s">
        <v>71</v>
      </c>
      <c r="G34" s="23">
        <v>8484.31</v>
      </c>
      <c r="H34" t="s">
        <v>21</v>
      </c>
      <c r="I34" s="2">
        <f>+G34/G14</f>
        <v>0.30813928745799535</v>
      </c>
      <c r="K34" s="15"/>
    </row>
    <row r="35" spans="1:14" ht="15.75" x14ac:dyDescent="0.25">
      <c r="A35" s="15"/>
      <c r="B35" t="s">
        <v>72</v>
      </c>
      <c r="C35" s="52" t="str">
        <f>IF(D17=1,"ORO EN ESTADO NATURAL",IF(D17=0,"ORO DE YACIMIENTO MARGINAL","ORO SULFUROSO"))</f>
        <v>ORO DE YACIMIENTO MARGINAL</v>
      </c>
      <c r="D35" s="52"/>
      <c r="E35" s="15"/>
      <c r="G35" s="3"/>
      <c r="K35" s="15"/>
    </row>
    <row r="36" spans="1:14" x14ac:dyDescent="0.25">
      <c r="A36" s="15"/>
      <c r="B36" t="s">
        <v>73</v>
      </c>
      <c r="C36" s="23">
        <v>108</v>
      </c>
      <c r="E36" s="15"/>
      <c r="F36" s="19" t="s">
        <v>74</v>
      </c>
      <c r="G36" s="3"/>
      <c r="J36" s="38">
        <f>SUM(J4:J33)</f>
        <v>0.34531678346438505</v>
      </c>
      <c r="K36" s="15"/>
      <c r="L36" s="2"/>
    </row>
    <row r="37" spans="1:14" ht="17.45" customHeight="1" x14ac:dyDescent="0.25">
      <c r="A37" s="15"/>
      <c r="B37" t="s">
        <v>75</v>
      </c>
      <c r="C37" s="40">
        <v>0.91</v>
      </c>
      <c r="E37" s="15"/>
      <c r="F37" s="19" t="s">
        <v>76</v>
      </c>
      <c r="G37" s="24">
        <f>+G23-G26-G31</f>
        <v>18026.053758699825</v>
      </c>
      <c r="H37" s="19" t="s">
        <v>21</v>
      </c>
      <c r="I37" s="24"/>
      <c r="J37" s="38"/>
      <c r="K37" s="15"/>
      <c r="N37" s="3"/>
    </row>
    <row r="38" spans="1:14" ht="13.15" customHeight="1" x14ac:dyDescent="0.25">
      <c r="A38" s="15"/>
      <c r="B38" t="s">
        <v>77</v>
      </c>
      <c r="C38" s="6">
        <f>+C36*C37</f>
        <v>98.28</v>
      </c>
      <c r="E38" s="15"/>
      <c r="F38" t="s">
        <v>76</v>
      </c>
      <c r="G38" s="3">
        <f>+G37/G4</f>
        <v>2589.9502526867564</v>
      </c>
      <c r="H38" t="s">
        <v>38</v>
      </c>
      <c r="K38" s="15"/>
    </row>
    <row r="39" spans="1:14" ht="17.45" customHeight="1" x14ac:dyDescent="0.25">
      <c r="A39" s="15"/>
      <c r="E39" s="15"/>
      <c r="G39" s="3"/>
      <c r="J39" s="38"/>
      <c r="K39" s="15"/>
    </row>
    <row r="40" spans="1:14" ht="7.5" customHeight="1" x14ac:dyDescent="0.25">
      <c r="A40" s="15"/>
      <c r="B40" s="15"/>
      <c r="C40" s="15"/>
      <c r="D40" s="15"/>
      <c r="E40" s="15"/>
      <c r="F40" s="15"/>
      <c r="G40" s="15"/>
      <c r="H40" s="15"/>
      <c r="I40" s="15"/>
      <c r="J40" s="15"/>
      <c r="K40" s="15"/>
    </row>
    <row r="41" spans="1:14" ht="33" customHeight="1" x14ac:dyDescent="0.25">
      <c r="A41" s="15"/>
      <c r="B41" s="51" t="s">
        <v>78</v>
      </c>
      <c r="C41" s="51"/>
      <c r="D41" s="51"/>
      <c r="E41" s="15"/>
      <c r="F41" s="51" t="s">
        <v>78</v>
      </c>
      <c r="G41" s="51"/>
      <c r="H41" s="51"/>
      <c r="I41" s="51"/>
      <c r="J41" s="51"/>
      <c r="K41" s="15"/>
    </row>
    <row r="42" spans="1:14" ht="33.75" customHeight="1" thickBot="1" x14ac:dyDescent="0.3">
      <c r="A42" s="15"/>
      <c r="B42" t="s">
        <v>79</v>
      </c>
      <c r="C42" s="7"/>
      <c r="D42" s="7"/>
      <c r="E42" s="15"/>
      <c r="F42" t="s">
        <v>80</v>
      </c>
      <c r="G42" s="7"/>
      <c r="H42" s="7"/>
      <c r="I42" s="7"/>
      <c r="J42" s="7"/>
      <c r="K42" s="15"/>
    </row>
    <row r="43" spans="1:14" x14ac:dyDescent="0.25">
      <c r="A43" s="15"/>
      <c r="E43" s="15"/>
      <c r="K43" s="15"/>
    </row>
    <row r="44" spans="1:14" x14ac:dyDescent="0.25">
      <c r="A44" s="15"/>
      <c r="B44" t="s">
        <v>81</v>
      </c>
      <c r="C44" s="41">
        <f>+C19</f>
        <v>0</v>
      </c>
      <c r="D44" s="41"/>
      <c r="E44" s="15"/>
      <c r="F44" t="s">
        <v>82</v>
      </c>
      <c r="G44" s="22"/>
      <c r="H44" s="22"/>
      <c r="I44" s="22"/>
      <c r="J44" s="22"/>
      <c r="K44" s="15"/>
    </row>
    <row r="45" spans="1:14" x14ac:dyDescent="0.25">
      <c r="A45" s="15"/>
      <c r="B45" t="s">
        <v>46</v>
      </c>
      <c r="C45" s="42">
        <f>+C20</f>
        <v>0</v>
      </c>
      <c r="D45" s="43">
        <f>+D20</f>
        <v>0</v>
      </c>
      <c r="E45" s="15"/>
      <c r="F45" t="str">
        <f>+B45</f>
        <v>CARNET DE IDENTIDAD</v>
      </c>
      <c r="G45" s="22"/>
      <c r="H45" s="22"/>
      <c r="I45" s="22"/>
      <c r="J45" s="22"/>
      <c r="K45" s="15"/>
    </row>
    <row r="46" spans="1:14" x14ac:dyDescent="0.25">
      <c r="A46" s="15"/>
      <c r="B46" t="str">
        <f>+B21</f>
        <v>STATU SOCIETARIO</v>
      </c>
      <c r="C46" s="44" t="str">
        <f>+C21</f>
        <v>ASOCIADO</v>
      </c>
      <c r="D46" s="44"/>
      <c r="E46" s="15"/>
      <c r="G46" s="8"/>
      <c r="H46" s="8"/>
      <c r="I46" s="8"/>
      <c r="J46" s="8"/>
      <c r="K46" s="15"/>
    </row>
    <row r="47" spans="1:14" ht="7.5" customHeight="1" x14ac:dyDescent="0.25">
      <c r="A47" s="15"/>
      <c r="B47" s="15"/>
      <c r="C47" s="15"/>
      <c r="D47" s="15"/>
      <c r="E47" s="15"/>
      <c r="F47" s="15"/>
      <c r="G47" s="15"/>
      <c r="H47" s="15"/>
      <c r="I47" s="15"/>
      <c r="J47" s="15"/>
      <c r="K47" s="15"/>
    </row>
  </sheetData>
  <sheetProtection password="C716" sheet="1" objects="1" scenarios="1"/>
  <mergeCells count="4">
    <mergeCell ref="B1:J1"/>
    <mergeCell ref="C35:D35"/>
    <mergeCell ref="B41:D41"/>
    <mergeCell ref="F41:J41"/>
  </mergeCells>
  <dataValidations count="3">
    <dataValidation type="list" allowBlank="1" showInputMessage="1" showErrorMessage="1" sqref="C18">
      <formula1>$Q$15:$Q$16</formula1>
    </dataValidation>
    <dataValidation type="list" showInputMessage="1" showErrorMessage="1" sqref="C17">
      <formula1>$Q$2:$Q$13</formula1>
    </dataValidation>
    <dataValidation type="list" allowBlank="1" showInputMessage="1" showErrorMessage="1" sqref="C21">
      <formula1>$Q$22:$Q$24</formula1>
    </dataValidation>
  </dataValidations>
  <printOptions horizontalCentered="1" verticalCentered="1"/>
  <pageMargins left="0.39370078740157483" right="0.39370078740157483" top="0.39370078740157483" bottom="0.39370078740157483" header="0" footer="0"/>
  <pageSetup scale="36" firstPageNumber="0" orientation="portrait" r:id="rId1"/>
  <headerFooter>
    <oddHeader>&amp;C.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/>
  <dimension ref="A1:AMK39"/>
  <sheetViews>
    <sheetView showGridLines="0" showRowColHeaders="0" showRuler="0" view="pageLayout" zoomScaleNormal="100" zoomScaleSheetLayoutView="160" workbookViewId="0">
      <selection activeCell="A2" sqref="A2"/>
    </sheetView>
  </sheetViews>
  <sheetFormatPr baseColWidth="10" defaultColWidth="9.140625" defaultRowHeight="15" x14ac:dyDescent="0.25"/>
  <cols>
    <col min="1" max="1" width="121.7109375" style="9" customWidth="1"/>
    <col min="2" max="1025" width="9.140625" style="9"/>
  </cols>
  <sheetData>
    <row r="1" spans="1:1" ht="18.75" x14ac:dyDescent="0.3">
      <c r="A1" s="10" t="s">
        <v>83</v>
      </c>
    </row>
    <row r="2" spans="1:1" x14ac:dyDescent="0.25">
      <c r="A2" s="4" t="s">
        <v>84</v>
      </c>
    </row>
    <row r="3" spans="1:1" x14ac:dyDescent="0.25">
      <c r="A3" s="4" t="s">
        <v>85</v>
      </c>
    </row>
    <row r="4" spans="1:1" ht="30" x14ac:dyDescent="0.25">
      <c r="A4" s="4" t="s">
        <v>86</v>
      </c>
    </row>
    <row r="5" spans="1:1" x14ac:dyDescent="0.25">
      <c r="A5" s="13"/>
    </row>
    <row r="6" spans="1:1" x14ac:dyDescent="0.25">
      <c r="A6" s="4" t="s">
        <v>87</v>
      </c>
    </row>
    <row r="7" spans="1:1" x14ac:dyDescent="0.25">
      <c r="A7" s="4" t="s">
        <v>88</v>
      </c>
    </row>
    <row r="8" spans="1:1" x14ac:dyDescent="0.25">
      <c r="A8" s="4" t="s">
        <v>89</v>
      </c>
    </row>
    <row r="9" spans="1:1" x14ac:dyDescent="0.25">
      <c r="A9" s="4" t="s">
        <v>90</v>
      </c>
    </row>
    <row r="10" spans="1:1" x14ac:dyDescent="0.25">
      <c r="A10" s="13"/>
    </row>
    <row r="11" spans="1:1" x14ac:dyDescent="0.25">
      <c r="A11" s="4" t="s">
        <v>91</v>
      </c>
    </row>
    <row r="12" spans="1:1" x14ac:dyDescent="0.25">
      <c r="A12" s="4" t="s">
        <v>92</v>
      </c>
    </row>
    <row r="13" spans="1:1" x14ac:dyDescent="0.25">
      <c r="A13" s="4" t="s">
        <v>93</v>
      </c>
    </row>
    <row r="14" spans="1:1" x14ac:dyDescent="0.25">
      <c r="A14" s="4" t="s">
        <v>94</v>
      </c>
    </row>
    <row r="15" spans="1:1" ht="30" x14ac:dyDescent="0.25">
      <c r="A15" s="4" t="s">
        <v>95</v>
      </c>
    </row>
    <row r="16" spans="1:1" x14ac:dyDescent="0.25">
      <c r="A16" s="4" t="s">
        <v>96</v>
      </c>
    </row>
    <row r="17" spans="1:1" x14ac:dyDescent="0.25">
      <c r="A17" s="4" t="s">
        <v>97</v>
      </c>
    </row>
    <row r="18" spans="1:1" ht="30" x14ac:dyDescent="0.25">
      <c r="A18" s="4" t="s">
        <v>98</v>
      </c>
    </row>
    <row r="19" spans="1:1" x14ac:dyDescent="0.25">
      <c r="A19" s="4" t="s">
        <v>99</v>
      </c>
    </row>
    <row r="20" spans="1:1" x14ac:dyDescent="0.25">
      <c r="A20" s="13"/>
    </row>
    <row r="21" spans="1:1" x14ac:dyDescent="0.25">
      <c r="A21" s="4" t="s">
        <v>100</v>
      </c>
    </row>
    <row r="22" spans="1:1" x14ac:dyDescent="0.25">
      <c r="A22" s="4" t="s">
        <v>101</v>
      </c>
    </row>
    <row r="23" spans="1:1" ht="30" x14ac:dyDescent="0.25">
      <c r="A23" s="4" t="s">
        <v>102</v>
      </c>
    </row>
    <row r="24" spans="1:1" x14ac:dyDescent="0.25">
      <c r="A24" s="4" t="s">
        <v>103</v>
      </c>
    </row>
    <row r="25" spans="1:1" x14ac:dyDescent="0.25">
      <c r="A25" s="4" t="s">
        <v>104</v>
      </c>
    </row>
    <row r="26" spans="1:1" x14ac:dyDescent="0.25">
      <c r="A26" s="4" t="s">
        <v>105</v>
      </c>
    </row>
    <row r="27" spans="1:1" x14ac:dyDescent="0.25">
      <c r="A27" s="4" t="s">
        <v>106</v>
      </c>
    </row>
    <row r="28" spans="1:1" x14ac:dyDescent="0.25">
      <c r="A28" s="4" t="s">
        <v>107</v>
      </c>
    </row>
    <row r="29" spans="1:1" x14ac:dyDescent="0.25">
      <c r="A29" s="13"/>
    </row>
    <row r="30" spans="1:1" x14ac:dyDescent="0.25">
      <c r="A30" s="4" t="s">
        <v>69</v>
      </c>
    </row>
    <row r="31" spans="1:1" ht="30" x14ac:dyDescent="0.25">
      <c r="A31" s="4" t="s">
        <v>108</v>
      </c>
    </row>
    <row r="32" spans="1:1" x14ac:dyDescent="0.25">
      <c r="A32" s="4" t="s">
        <v>109</v>
      </c>
    </row>
    <row r="33" spans="1:1" ht="30" x14ac:dyDescent="0.25">
      <c r="A33" s="4" t="s">
        <v>110</v>
      </c>
    </row>
    <row r="34" spans="1:1" ht="30" x14ac:dyDescent="0.25">
      <c r="A34" s="4" t="s">
        <v>111</v>
      </c>
    </row>
    <row r="35" spans="1:1" ht="30" x14ac:dyDescent="0.25">
      <c r="A35" s="4" t="s">
        <v>112</v>
      </c>
    </row>
    <row r="36" spans="1:1" x14ac:dyDescent="0.25">
      <c r="A36" s="13"/>
    </row>
    <row r="37" spans="1:1" x14ac:dyDescent="0.25">
      <c r="A37" s="13"/>
    </row>
    <row r="38" spans="1:1" x14ac:dyDescent="0.25">
      <c r="A38" s="13"/>
    </row>
    <row r="39" spans="1:1" x14ac:dyDescent="0.25">
      <c r="A39" s="13"/>
    </row>
  </sheetData>
  <sheetProtection algorithmName="SHA-512" hashValue="//ytSfu/sjdYYP/Wi/CmSW0dOqCe6xKhVPCqHw0v6qlPXKYCalOO60rhYb97XYk3rmeu0sTc5jlthtZPAPrmbw==" saltValue="10NxOwlAW5P0AEc7fdyF7A==" spinCount="100000" sheet="1" objects="1" scenarios="1"/>
  <printOptions horizontalCentered="1"/>
  <pageMargins left="0.39370078740157483" right="0.39370078740157483" top="0.39370078740157483" bottom="0.39370078740157483" header="0" footer="0"/>
  <pageSetup firstPageNumber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/>
  <dimension ref="A1:A39"/>
  <sheetViews>
    <sheetView showGridLines="0" showRowColHeaders="0" showRuler="0" view="pageLayout" zoomScaleNormal="100" workbookViewId="0">
      <selection activeCell="A6" sqref="A6"/>
    </sheetView>
  </sheetViews>
  <sheetFormatPr baseColWidth="10" defaultColWidth="9.140625" defaultRowHeight="15" x14ac:dyDescent="0.25"/>
  <cols>
    <col min="1" max="1" width="121.7109375" customWidth="1"/>
  </cols>
  <sheetData>
    <row r="1" spans="1:1" ht="18.75" x14ac:dyDescent="0.3">
      <c r="A1" s="12" t="s">
        <v>113</v>
      </c>
    </row>
    <row r="2" spans="1:1" ht="30" x14ac:dyDescent="0.25">
      <c r="A2" s="4" t="s">
        <v>114</v>
      </c>
    </row>
    <row r="3" spans="1:1" x14ac:dyDescent="0.25">
      <c r="A3" s="11"/>
    </row>
    <row r="4" spans="1:1" x14ac:dyDescent="0.25">
      <c r="A4" s="4" t="s">
        <v>115</v>
      </c>
    </row>
    <row r="5" spans="1:1" ht="30" x14ac:dyDescent="0.25">
      <c r="A5" s="4" t="s">
        <v>116</v>
      </c>
    </row>
    <row r="6" spans="1:1" x14ac:dyDescent="0.25">
      <c r="A6" s="4" t="s">
        <v>117</v>
      </c>
    </row>
    <row r="7" spans="1:1" x14ac:dyDescent="0.25">
      <c r="A7" s="4" t="s">
        <v>118</v>
      </c>
    </row>
    <row r="8" spans="1:1" x14ac:dyDescent="0.25">
      <c r="A8" s="11"/>
    </row>
    <row r="9" spans="1:1" x14ac:dyDescent="0.25">
      <c r="A9" s="4" t="s">
        <v>29</v>
      </c>
    </row>
    <row r="10" spans="1:1" ht="30" x14ac:dyDescent="0.25">
      <c r="A10" s="4" t="s">
        <v>119</v>
      </c>
    </row>
    <row r="11" spans="1:1" x14ac:dyDescent="0.25">
      <c r="A11" s="4" t="s">
        <v>120</v>
      </c>
    </row>
    <row r="12" spans="1:1" ht="30" x14ac:dyDescent="0.25">
      <c r="A12" s="4" t="s">
        <v>121</v>
      </c>
    </row>
    <row r="13" spans="1:1" x14ac:dyDescent="0.25">
      <c r="A13" s="11"/>
    </row>
    <row r="14" spans="1:1" x14ac:dyDescent="0.25">
      <c r="A14" s="4" t="s">
        <v>40</v>
      </c>
    </row>
    <row r="15" spans="1:1" x14ac:dyDescent="0.25">
      <c r="A15" s="4" t="s">
        <v>122</v>
      </c>
    </row>
    <row r="16" spans="1:1" x14ac:dyDescent="0.25">
      <c r="A16" s="4" t="s">
        <v>123</v>
      </c>
    </row>
    <row r="17" spans="1:1" x14ac:dyDescent="0.25">
      <c r="A17" s="4" t="s">
        <v>124</v>
      </c>
    </row>
    <row r="18" spans="1:1" x14ac:dyDescent="0.25">
      <c r="A18" s="4" t="s">
        <v>125</v>
      </c>
    </row>
    <row r="19" spans="1:1" ht="30" x14ac:dyDescent="0.25">
      <c r="A19" s="4" t="s">
        <v>126</v>
      </c>
    </row>
    <row r="20" spans="1:1" ht="30" x14ac:dyDescent="0.25">
      <c r="A20" s="4" t="s">
        <v>127</v>
      </c>
    </row>
    <row r="21" spans="1:1" x14ac:dyDescent="0.25">
      <c r="A21" s="11"/>
    </row>
    <row r="22" spans="1:1" x14ac:dyDescent="0.25">
      <c r="A22" s="4" t="s">
        <v>128</v>
      </c>
    </row>
    <row r="23" spans="1:1" ht="30" x14ac:dyDescent="0.25">
      <c r="A23" s="4" t="s">
        <v>129</v>
      </c>
    </row>
    <row r="24" spans="1:1" x14ac:dyDescent="0.25">
      <c r="A24" s="4" t="s">
        <v>130</v>
      </c>
    </row>
    <row r="25" spans="1:1" x14ac:dyDescent="0.25">
      <c r="A25" s="4" t="s">
        <v>131</v>
      </c>
    </row>
    <row r="26" spans="1:1" x14ac:dyDescent="0.25">
      <c r="A26" s="11"/>
    </row>
    <row r="27" spans="1:1" x14ac:dyDescent="0.25">
      <c r="A27" s="4" t="s">
        <v>68</v>
      </c>
    </row>
    <row r="28" spans="1:1" ht="45" x14ac:dyDescent="0.25">
      <c r="A28" s="4" t="s">
        <v>132</v>
      </c>
    </row>
    <row r="29" spans="1:1" x14ac:dyDescent="0.25">
      <c r="A29" s="4" t="s">
        <v>133</v>
      </c>
    </row>
    <row r="30" spans="1:1" x14ac:dyDescent="0.25">
      <c r="A30" s="4" t="s">
        <v>134</v>
      </c>
    </row>
    <row r="31" spans="1:1" x14ac:dyDescent="0.25">
      <c r="A31" s="11"/>
    </row>
    <row r="32" spans="1:1" x14ac:dyDescent="0.25">
      <c r="A32" s="11" t="s">
        <v>135</v>
      </c>
    </row>
    <row r="33" spans="1:1" x14ac:dyDescent="0.25">
      <c r="A33" s="4" t="s">
        <v>136</v>
      </c>
    </row>
    <row r="34" spans="1:1" ht="30" x14ac:dyDescent="0.25">
      <c r="A34" s="4" t="s">
        <v>137</v>
      </c>
    </row>
    <row r="35" spans="1:1" x14ac:dyDescent="0.25">
      <c r="A35" s="11"/>
    </row>
    <row r="36" spans="1:1" x14ac:dyDescent="0.25">
      <c r="A36" s="11"/>
    </row>
    <row r="37" spans="1:1" x14ac:dyDescent="0.25">
      <c r="A37" s="11"/>
    </row>
    <row r="38" spans="1:1" x14ac:dyDescent="0.25">
      <c r="A38" s="11"/>
    </row>
    <row r="39" spans="1:1" x14ac:dyDescent="0.25">
      <c r="A39" s="11"/>
    </row>
  </sheetData>
  <sheetProtection algorithmName="SHA-512" hashValue="EnOTs4tF5siPD4mAMsJ8nlCnnPG2+qKcbYLvOuOx9inBdTOudB2F28omDR0A9bRtQRkiT5V5zZQDU9a78J63TQ==" saltValue="jDCLbtN+/5gJ6cCZUnlbhQ==" spinCount="100000" sheet="1" objects="1" scenarios="1"/>
  <printOptions horizontalCentered="1"/>
  <pageMargins left="0.39370078740157483" right="0.39370078740157483" top="0.39370078740157483" bottom="0.39370078740157483" header="0" footer="0"/>
  <pageSetup firstPageNumber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9</TotalTime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 de Liquidación</vt:lpstr>
      <vt:lpstr>Declaración Jurada del Vendedor</vt:lpstr>
      <vt:lpstr>Declaración Jurada del Comprado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Armando Farfan</dc:creator>
  <cp:lastModifiedBy>Armando Farfan</cp:lastModifiedBy>
  <cp:revision>1</cp:revision>
  <cp:lastPrinted>2018-06-27T22:49:41Z</cp:lastPrinted>
  <dcterms:created xsi:type="dcterms:W3CDTF">2017-10-09T22:56:43Z</dcterms:created>
  <dcterms:modified xsi:type="dcterms:W3CDTF">2018-07-11T15:01:12Z</dcterms:modified>
  <dc:language>es-BO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